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PivotChartFilter="1" defaultThemeVersion="124226"/>
  <bookViews>
    <workbookView xWindow="360" yWindow="60" windowWidth="15312" windowHeight="9756" firstSheet="1" activeTab="1"/>
  </bookViews>
  <sheets>
    <sheet name="Zmiany" sheetId="9" state="hidden" r:id="rId1"/>
    <sheet name="Arkusz1" sheetId="25" r:id="rId2"/>
  </sheets>
  <calcPr calcId="124519"/>
</workbook>
</file>

<file path=xl/calcChain.xml><?xml version="1.0" encoding="utf-8"?>
<calcChain xmlns="http://schemas.openxmlformats.org/spreadsheetml/2006/main">
  <c r="O9" i="25"/>
  <c r="N9"/>
  <c r="M9"/>
  <c r="L9"/>
  <c r="K9"/>
  <c r="J9"/>
  <c r="I9"/>
  <c r="H9"/>
  <c r="G9"/>
  <c r="F9"/>
  <c r="E9"/>
  <c r="D9"/>
  <c r="C9"/>
  <c r="B9"/>
  <c r="L10"/>
  <c r="H10"/>
  <c r="J10"/>
  <c r="A9"/>
  <c r="M10" l="1"/>
  <c r="N10" s="1"/>
  <c r="O10" s="1"/>
</calcChain>
</file>

<file path=xl/sharedStrings.xml><?xml version="1.0" encoding="utf-8"?>
<sst xmlns="http://schemas.openxmlformats.org/spreadsheetml/2006/main" count="91" uniqueCount="77">
  <si>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</si>
  <si>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</si>
  <si>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</si>
  <si>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</si>
  <si>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</si>
  <si>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</si>
  <si>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</si>
  <si>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</si>
  <si>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</si>
  <si>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</si>
  <si>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</si>
  <si>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</si>
  <si>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</si>
  <si>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</si>
  <si>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</si>
  <si>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</si>
  <si>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</si>
  <si>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</si>
  <si>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</si>
  <si>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</si>
  <si>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</si>
  <si>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</si>
  <si>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</si>
  <si>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</si>
  <si>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</si>
  <si>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</si>
  <si>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</si>
  <si>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</si>
  <si>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</si>
  <si>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</si>
  <si>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</si>
  <si>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</si>
  <si>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</si>
  <si>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</si>
  <si>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</si>
  <si>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</si>
  <si>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</si>
  <si>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</si>
  <si>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</si>
  <si>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</si>
  <si>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</si>
  <si>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</si>
  <si>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</si>
  <si>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</si>
  <si>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</si>
  <si>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</si>
  <si>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</si>
  <si>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</si>
  <si>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</si>
  <si>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miesięcy</t>
  </si>
  <si>
    <t>Liczba dni</t>
  </si>
  <si>
    <t>Cena za gaz (zł netto)</t>
  </si>
  <si>
    <t>W-6A</t>
  </si>
  <si>
    <t>Moc umowna
(kWh/h)</t>
  </si>
  <si>
    <t>Abonament 
(zł/m-c)</t>
  </si>
  <si>
    <t>Stawka opłaty stałej 
(zł/(kWh/h) za h)</t>
  </si>
  <si>
    <t>Stawka opłaty zmiennej 
(zł/kWh)</t>
  </si>
  <si>
    <t>(kol. 8 
+ kol. 13)</t>
  </si>
  <si>
    <t>(kol. 14 + podatek VAT)</t>
  </si>
  <si>
    <t>Szacunkowe zapotrzebowanie na gaz 
(kWh)</t>
  </si>
  <si>
    <t>Cena jednostkowa za gaz
(zł/kWh)</t>
  </si>
  <si>
    <t>Razem (zł)
(kol. 3 × kol. 6) + (kol. 4 × kol. 7)</t>
  </si>
  <si>
    <t>Cena za usługę dystrybucyjną (zł netto)</t>
  </si>
  <si>
    <t>Cena oferty netto 
(zł)</t>
  </si>
  <si>
    <t>Cena oferty brutto 
(zł)</t>
  </si>
  <si>
    <t>Razem opłata stała (zł)
(kol. 2 × kol. 5 × 24 h × kol. 9)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</si>
  <si>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</si>
  <si>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</si>
  <si>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</si>
  <si>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</si>
  <si>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</si>
  <si>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</si>
  <si>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..................................................</t>
  </si>
  <si>
    <t>...............................................................</t>
  </si>
  <si>
    <t>miejscowość i data</t>
  </si>
  <si>
    <t>podpis i pieczątka upoważnionego przedstawiciela wykonawcy</t>
  </si>
  <si>
    <t>Załącznik nr 2 - wzór formularza cenowego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</si>
</sst>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"/>
  </numFmts>
  <fonts count="1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09375" defaultRowHeight="13.2"/>
  <cols>
    <col min="1" max="1" width="11.109375" style="1" customWidth="1"/>
    <col min="2" max="2" width="18.88671875" style="1" bestFit="1" customWidth="1"/>
    <col min="3" max="3" width="26.33203125" style="1" customWidth="1"/>
    <col min="4" max="4" width="20.5546875" style="1" customWidth="1"/>
    <col min="5" max="5" width="25" style="1" customWidth="1"/>
    <col min="6" max="6" width="11.5546875" style="1" bestFit="1" customWidth="1"/>
    <col min="7" max="7" width="16.44140625" style="1" customWidth="1"/>
    <col min="8" max="8" width="20.33203125" style="1" customWidth="1"/>
    <col min="9" max="10" width="29.6640625" style="1" customWidth="1"/>
    <col min="11" max="11" width="22.6640625" style="1" customWidth="1"/>
    <col min="12" max="12" width="20.88671875" style="1" bestFit="1" customWidth="1"/>
    <col min="13" max="16384" width="9.10937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0.799999999999997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0.399999999999999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0.399999999999999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0.399999999999999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0.399999999999999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66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6.4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6.4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9.6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9.6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6.4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9.6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"/>
  <sheetViews>
    <sheetView tabSelected="1" topLeftCell="B1" workbookViewId="0">
      <selection activeCell="O4" sqref="O4"/>
    </sheetView>
  </sheetViews>
  <sheetFormatPr defaultRowHeight="13.2"/>
  <cols>
    <col min="3" max="3" width="9.109375" bestFit="1" customWidth="1"/>
    <col min="12" max="15" width="10.109375" bestFit="1" customWidth="1"/>
  </cols>
  <sheetData>
    <row r="1" spans="1:1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 t="s">
        <v>76</v>
      </c>
    </row>
    <row r="2" spans="1:15">
      <c r="A2" s="29" t="s">
        <v>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>
      <c r="A4" s="27" t="s">
        <v>68</v>
      </c>
      <c r="B4" s="27"/>
      <c r="C4" s="27" t="s">
        <v>69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27" t="s">
        <v>70</v>
      </c>
      <c r="B5" s="27"/>
      <c r="C5" s="27" t="s">
        <v>69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52.8">
      <c r="A7" s="32" t="s">
        <v>48</v>
      </c>
      <c r="B7" s="32" t="s">
        <v>53</v>
      </c>
      <c r="C7" s="33" t="s">
        <v>59</v>
      </c>
      <c r="D7" s="32" t="s">
        <v>49</v>
      </c>
      <c r="E7" s="32" t="s">
        <v>50</v>
      </c>
      <c r="F7" s="31" t="s">
        <v>51</v>
      </c>
      <c r="G7" s="31"/>
      <c r="H7" s="31"/>
      <c r="I7" s="31" t="s">
        <v>62</v>
      </c>
      <c r="J7" s="31"/>
      <c r="K7" s="31"/>
      <c r="L7" s="31"/>
      <c r="M7" s="31"/>
      <c r="N7" s="24" t="s">
        <v>63</v>
      </c>
      <c r="O7" s="24" t="s">
        <v>64</v>
      </c>
    </row>
    <row r="8" spans="1:15" ht="92.4">
      <c r="A8" s="32"/>
      <c r="B8" s="32"/>
      <c r="C8" s="33"/>
      <c r="D8" s="32"/>
      <c r="E8" s="32"/>
      <c r="F8" s="26" t="s">
        <v>60</v>
      </c>
      <c r="G8" s="26" t="s">
        <v>54</v>
      </c>
      <c r="H8" s="26" t="s">
        <v>61</v>
      </c>
      <c r="I8" s="26" t="s">
        <v>55</v>
      </c>
      <c r="J8" s="26" t="s">
        <v>65</v>
      </c>
      <c r="K8" s="26" t="s">
        <v>56</v>
      </c>
      <c r="L8" s="26" t="s">
        <v>66</v>
      </c>
      <c r="M8" s="26" t="s">
        <v>67</v>
      </c>
      <c r="N8" s="26" t="s">
        <v>57</v>
      </c>
      <c r="O8" s="26" t="s">
        <v>58</v>
      </c>
    </row>
    <row r="9" spans="1:15">
      <c r="A9" s="25" t="str">
        <f>"-1-"</f>
        <v>-1-</v>
      </c>
      <c r="B9" s="25" t="str">
        <f>"-2-"</f>
        <v>-2-</v>
      </c>
      <c r="C9" s="25" t="str">
        <f>"-3-"</f>
        <v>-3-</v>
      </c>
      <c r="D9" s="25" t="str">
        <f>"-4-"</f>
        <v>-4-</v>
      </c>
      <c r="E9" s="25" t="str">
        <f>"-5-"</f>
        <v>-5-</v>
      </c>
      <c r="F9" s="25" t="str">
        <f>"-6-"</f>
        <v>-6-</v>
      </c>
      <c r="G9" s="25" t="str">
        <f>"-7-"</f>
        <v>-7-</v>
      </c>
      <c r="H9" s="25" t="str">
        <f>"-8-"</f>
        <v>-8-</v>
      </c>
      <c r="I9" s="25" t="str">
        <f>"-9-"</f>
        <v>-9-</v>
      </c>
      <c r="J9" s="25" t="str">
        <f>"-10-"</f>
        <v>-10-</v>
      </c>
      <c r="K9" s="25" t="str">
        <f>"-11-"</f>
        <v>-11-</v>
      </c>
      <c r="L9" s="25" t="str">
        <f>"-12-"</f>
        <v>-12-</v>
      </c>
      <c r="M9" s="25" t="str">
        <f>"-13-"</f>
        <v>-13-</v>
      </c>
      <c r="N9" s="25" t="str">
        <f>"-14-"</f>
        <v>-14-</v>
      </c>
      <c r="O9" s="25" t="str">
        <f>"-15-"</f>
        <v>-15-</v>
      </c>
    </row>
    <row r="10" spans="1:15">
      <c r="A10" s="18" t="s">
        <v>52</v>
      </c>
      <c r="B10" s="19">
        <v>1240.9000000000001</v>
      </c>
      <c r="C10" s="20">
        <v>6824873</v>
      </c>
      <c r="D10" s="20">
        <v>12</v>
      </c>
      <c r="E10" s="20">
        <v>365</v>
      </c>
      <c r="F10" s="21"/>
      <c r="G10" s="22"/>
      <c r="H10" s="22">
        <f>ROUND(C10*F10+D10*G10,2)</f>
        <v>0</v>
      </c>
      <c r="I10" s="21">
        <v>5.8599999999999998E-3</v>
      </c>
      <c r="J10" s="22">
        <f>ROUND(E10*24*B10*I10,2)</f>
        <v>63699.86</v>
      </c>
      <c r="K10" s="21">
        <v>1.5789999999999998E-2</v>
      </c>
      <c r="L10" s="22">
        <f>ROUND(K10*C10,2)</f>
        <v>107764.74</v>
      </c>
      <c r="M10" s="22">
        <f>J10+L10</f>
        <v>171464.6</v>
      </c>
      <c r="N10" s="23">
        <f>H10+M10</f>
        <v>171464.6</v>
      </c>
      <c r="O10" s="23">
        <f>ROUND(N10*1.23,2)</f>
        <v>210901.46</v>
      </c>
    </row>
    <row r="14" spans="1:15">
      <c r="B14" s="30" t="s">
        <v>72</v>
      </c>
      <c r="C14" s="30"/>
      <c r="D14" s="30"/>
      <c r="E14" s="30"/>
      <c r="G14" s="30" t="s">
        <v>73</v>
      </c>
      <c r="H14" s="30"/>
      <c r="I14" s="30"/>
      <c r="J14" s="30"/>
      <c r="K14" s="30"/>
      <c r="L14" s="30"/>
    </row>
    <row r="15" spans="1:15">
      <c r="B15" s="30" t="s">
        <v>74</v>
      </c>
      <c r="C15" s="30"/>
      <c r="D15" s="30"/>
      <c r="E15" s="30"/>
      <c r="G15" s="30" t="s">
        <v>75</v>
      </c>
      <c r="H15" s="30"/>
      <c r="I15" s="30"/>
      <c r="J15" s="30"/>
      <c r="K15" s="30"/>
      <c r="L15" s="30"/>
    </row>
  </sheetData>
  <protectedRanges>
    <protectedRange sqref="G10" name="Rozstęp2"/>
    <protectedRange sqref="F10" name="Rozstęp1"/>
  </protectedRanges>
  <mergeCells count="12">
    <mergeCell ref="A2:O2"/>
    <mergeCell ref="B14:E14"/>
    <mergeCell ref="B15:E15"/>
    <mergeCell ref="G14:L14"/>
    <mergeCell ref="G15:L15"/>
    <mergeCell ref="F7:H7"/>
    <mergeCell ref="I7:M7"/>
    <mergeCell ref="A7:A8"/>
    <mergeCell ref="B7:B8"/>
    <mergeCell ref="C7:C8"/>
    <mergeCell ref="D7:D8"/>
    <mergeCell ref="E7:E8"/>
  </mergeCells>
  <printOptions horizontalCentered="1"/>
  <pageMargins left="0.31496062992125984" right="0.31496062992125984" top="0.74803149606299213" bottom="0.7480314960629921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Tomasz Stopiński</cp:lastModifiedBy>
  <cp:lastPrinted>2017-01-04T10:46:23Z</cp:lastPrinted>
  <dcterms:created xsi:type="dcterms:W3CDTF">2010-01-11T11:46:38Z</dcterms:created>
  <dcterms:modified xsi:type="dcterms:W3CDTF">2017-01-04T12:31:33Z</dcterms:modified>
</cp:coreProperties>
</file>